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<sst xmlns="http://schemas.openxmlformats.org/spreadsheetml/2006/main" count="55" uniqueCount="53">
  <si>
    <t>Anexa nr.2</t>
  </si>
  <si>
    <t>CREDITE DE ANGAJAMENT PROGRAME DE SANATATE AMBULATORIU -  2019</t>
  </si>
  <si>
    <t>LUNA</t>
  </si>
  <si>
    <t>TOTAL MEDIC.</t>
  </si>
  <si>
    <t>ANTIDIABETICE</t>
  </si>
  <si>
    <t>ONCOLOGIE</t>
  </si>
  <si>
    <t>SPT</t>
  </si>
  <si>
    <t>SCLEROZA</t>
  </si>
  <si>
    <t>MUCOVISC</t>
  </si>
  <si>
    <t>ANGIOEDEM</t>
  </si>
  <si>
    <t>FIBROZA</t>
  </si>
  <si>
    <t>TESTE COPII</t>
  </si>
  <si>
    <t>TESTE AD.</t>
  </si>
  <si>
    <t>TOTAL MAT.</t>
  </si>
  <si>
    <t>DIABET MEDIC.</t>
  </si>
  <si>
    <t>ADO</t>
  </si>
  <si>
    <t>INSULINA</t>
  </si>
  <si>
    <t>MIXT</t>
  </si>
  <si>
    <t>cost-volum</t>
  </si>
  <si>
    <t>curent</t>
  </si>
  <si>
    <t>adulti</t>
  </si>
  <si>
    <t>copii</t>
  </si>
  <si>
    <t>EREDITAR</t>
  </si>
  <si>
    <t>PULM.</t>
  </si>
  <si>
    <t>0=1+5+...+12</t>
  </si>
  <si>
    <t>1=2+3+4</t>
  </si>
  <si>
    <t>15=13+14</t>
  </si>
  <si>
    <t>Art.8 pct5^6 HG 105/2017</t>
  </si>
  <si>
    <t>IANUARIE</t>
  </si>
  <si>
    <t>FEBRUARIE</t>
  </si>
  <si>
    <t>MARTIE</t>
  </si>
  <si>
    <t xml:space="preserve"> TRIM.I realizat</t>
  </si>
  <si>
    <t xml:space="preserve"> TRIM.I aprobat</t>
  </si>
  <si>
    <t>APRILIE</t>
  </si>
  <si>
    <t>MAI</t>
  </si>
  <si>
    <t>IUNIE</t>
  </si>
  <si>
    <t xml:space="preserve"> TRIM.II realizat</t>
  </si>
  <si>
    <t xml:space="preserve"> TRIM.II aprobat</t>
  </si>
  <si>
    <t>SEMESTRUL I</t>
  </si>
  <si>
    <t>IULIE</t>
  </si>
  <si>
    <t>AUGUST</t>
  </si>
  <si>
    <t>SEPTEMBRIE</t>
  </si>
  <si>
    <t xml:space="preserve"> TRIM.III real</t>
  </si>
  <si>
    <t>9 LUNI REALIZ</t>
  </si>
  <si>
    <t>9 LUNI</t>
  </si>
  <si>
    <t>OCTOMBRIE</t>
  </si>
  <si>
    <t>NOIEMBRIE</t>
  </si>
  <si>
    <t>DECEMBRIE</t>
  </si>
  <si>
    <t xml:space="preserve"> TRIM.IV real</t>
  </si>
  <si>
    <t xml:space="preserve"> TRIM.IV aprobat</t>
  </si>
  <si>
    <t>TOTAL 2019</t>
  </si>
  <si>
    <t>BUGET 2019</t>
  </si>
  <si>
    <t>INFLUENTE +/-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</si>
</sst>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b/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4" fontId="2" fillId="4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4" borderId="1" xfId="0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4" fontId="2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4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4" fontId="2" fillId="6" borderId="1" xfId="0" applyNumberFormat="1" applyFont="1" applyFill="1" applyBorder="1" applyAlignment="1">
      <alignment/>
    </xf>
    <xf numFmtId="4" fontId="4" fillId="6" borderId="1" xfId="0" applyNumberFormat="1" applyFont="1" applyFill="1" applyBorder="1" applyAlignment="1">
      <alignment/>
    </xf>
    <xf numFmtId="4" fontId="1" fillId="6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2" fillId="6" borderId="0" xfId="0" applyFont="1" applyFill="1" applyAlignment="1">
      <alignment/>
    </xf>
    <xf numFmtId="4" fontId="1" fillId="4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/>
    </xf>
    <xf numFmtId="4" fontId="2" fillId="7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8" borderId="1" xfId="0" applyFont="1" applyFill="1" applyBorder="1" applyAlignment="1">
      <alignment/>
    </xf>
    <xf numFmtId="4" fontId="2" fillId="8" borderId="1" xfId="0" applyNumberFormat="1" applyFont="1" applyFill="1" applyBorder="1" applyAlignment="1">
      <alignment/>
    </xf>
    <xf numFmtId="4" fontId="1" fillId="8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CRU\My%20Documents\FARMACII\Valori%20contracte\VALORI%20PROGRAME%20SANATAT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2018"/>
      <sheetName val="ONCO"/>
      <sheetName val="ONCO CV"/>
      <sheetName val="DIABET"/>
      <sheetName val="MUCO"/>
      <sheetName val="SCLERO"/>
      <sheetName val="SPT"/>
      <sheetName val="TESTE"/>
      <sheetName val="AE"/>
      <sheetName val="Sheet2"/>
      <sheetName val="IAN"/>
      <sheetName val="FEB"/>
      <sheetName val="MART"/>
      <sheetName val="APR"/>
      <sheetName val="MAI"/>
      <sheetName val="IUNIE"/>
      <sheetName val="IULIE"/>
      <sheetName val="AUG"/>
      <sheetName val="SEPT"/>
      <sheetName val="OCT"/>
      <sheetName val="NOV"/>
      <sheetName val="DEC"/>
      <sheetName val="CR.ANG"/>
      <sheetName val="PNS"/>
      <sheetName val="ZELBORAF"/>
      <sheetName val="SITE"/>
      <sheetName val="VC2019"/>
      <sheetName val="EVOLUTIE"/>
      <sheetName val="P"/>
      <sheetName val="B"/>
    </sheetNames>
    <sheetDataSet>
      <sheetData sheetId="11">
        <row r="257">
          <cell r="C257">
            <v>1458828.260000001</v>
          </cell>
          <cell r="D257">
            <v>265292.17000000004</v>
          </cell>
          <cell r="E257">
            <v>1076246.09</v>
          </cell>
          <cell r="F257">
            <v>1122407.2599999998</v>
          </cell>
          <cell r="G257">
            <v>452839.95</v>
          </cell>
          <cell r="H257">
            <v>140451.22999999995</v>
          </cell>
          <cell r="I257">
            <v>25200.859999999997</v>
          </cell>
          <cell r="J257">
            <v>7722.75</v>
          </cell>
          <cell r="K257">
            <v>1318.29</v>
          </cell>
          <cell r="L257">
            <v>67890.42</v>
          </cell>
          <cell r="M257">
            <v>10338.57</v>
          </cell>
          <cell r="N257">
            <v>15360</v>
          </cell>
          <cell r="O257">
            <v>172010.4</v>
          </cell>
        </row>
      </sheetData>
      <sheetData sheetId="13">
        <row r="261">
          <cell r="C261">
            <v>1550832.3999999997</v>
          </cell>
          <cell r="D261">
            <v>244333.2</v>
          </cell>
          <cell r="E261">
            <v>1016012.9799999996</v>
          </cell>
          <cell r="F261">
            <v>1008334.7900000002</v>
          </cell>
          <cell r="G261">
            <v>530301.3099999999</v>
          </cell>
          <cell r="H261">
            <v>76572.11</v>
          </cell>
          <cell r="I261">
            <v>25552.51</v>
          </cell>
          <cell r="J261">
            <v>17613.28</v>
          </cell>
          <cell r="K261">
            <v>1318.29</v>
          </cell>
          <cell r="M261">
            <v>10338.57</v>
          </cell>
          <cell r="N261">
            <v>19200</v>
          </cell>
          <cell r="O261">
            <v>163597.19999999998</v>
          </cell>
        </row>
      </sheetData>
      <sheetData sheetId="14">
        <row r="261">
          <cell r="C261">
            <v>1409699.6100000006</v>
          </cell>
          <cell r="D261">
            <v>227189.79</v>
          </cell>
          <cell r="E261">
            <v>1115269.15</v>
          </cell>
          <cell r="F261">
            <v>1323740.66</v>
          </cell>
          <cell r="G261">
            <v>553871.0599999999</v>
          </cell>
          <cell r="H261">
            <v>131908.02</v>
          </cell>
          <cell r="I261">
            <v>20073.260000000002</v>
          </cell>
          <cell r="J261">
            <v>8731.91</v>
          </cell>
          <cell r="K261">
            <v>1318.29</v>
          </cell>
          <cell r="L261">
            <v>67890.42</v>
          </cell>
          <cell r="N261">
            <v>15840</v>
          </cell>
          <cell r="O261">
            <v>165420</v>
          </cell>
        </row>
      </sheetData>
      <sheetData sheetId="16">
        <row r="266">
          <cell r="C266">
            <v>1461224.4700000002</v>
          </cell>
          <cell r="D266">
            <v>246407.51</v>
          </cell>
          <cell r="E266">
            <v>1026563.29</v>
          </cell>
          <cell r="F266">
            <v>1146717.45</v>
          </cell>
          <cell r="G266">
            <v>410794.69000000006</v>
          </cell>
          <cell r="H266">
            <v>88477.34999999999</v>
          </cell>
          <cell r="I266">
            <v>23470.18</v>
          </cell>
          <cell r="J266">
            <v>6157.66</v>
          </cell>
          <cell r="K266">
            <v>1757.72</v>
          </cell>
          <cell r="L266">
            <v>45260.28</v>
          </cell>
          <cell r="M266">
            <v>10338.57</v>
          </cell>
          <cell r="N266">
            <v>16800</v>
          </cell>
          <cell r="O266">
            <v>161640</v>
          </cell>
        </row>
      </sheetData>
      <sheetData sheetId="17">
        <row r="269">
          <cell r="C269">
            <v>1699287.9300000002</v>
          </cell>
          <cell r="D269">
            <v>261838.13999999998</v>
          </cell>
          <cell r="E269">
            <v>1267307.5</v>
          </cell>
          <cell r="F269">
            <v>1287952.5800000003</v>
          </cell>
          <cell r="G269">
            <v>476256.65</v>
          </cell>
          <cell r="H269">
            <v>123485.98999999998</v>
          </cell>
          <cell r="I269">
            <v>19889.839999999997</v>
          </cell>
          <cell r="J269">
            <v>18771.9</v>
          </cell>
          <cell r="K269">
            <v>2636.58</v>
          </cell>
          <cell r="L269">
            <v>45260.28</v>
          </cell>
          <cell r="N269">
            <v>17760</v>
          </cell>
          <cell r="O269">
            <v>188520</v>
          </cell>
        </row>
      </sheetData>
      <sheetData sheetId="18">
        <row r="272">
          <cell r="C272">
            <v>1536953.54</v>
          </cell>
          <cell r="D272">
            <v>264168.57</v>
          </cell>
          <cell r="E272">
            <v>1084970.97</v>
          </cell>
          <cell r="F272">
            <v>1236479.9299999997</v>
          </cell>
          <cell r="G272">
            <v>566931.27</v>
          </cell>
          <cell r="H272">
            <v>80957.25</v>
          </cell>
          <cell r="I272">
            <v>26382.28</v>
          </cell>
          <cell r="J272">
            <v>15188.49</v>
          </cell>
          <cell r="K272">
            <v>1318.28</v>
          </cell>
          <cell r="L272">
            <v>67890.42</v>
          </cell>
          <cell r="N272">
            <v>12960</v>
          </cell>
          <cell r="O272">
            <v>175584</v>
          </cell>
        </row>
      </sheetData>
      <sheetData sheetId="19">
        <row r="272">
          <cell r="C272">
            <v>1740034.3200000008</v>
          </cell>
          <cell r="D272">
            <v>293293.58999999997</v>
          </cell>
          <cell r="E272">
            <v>1194925.61</v>
          </cell>
          <cell r="F272">
            <v>1228666.73</v>
          </cell>
          <cell r="G272">
            <v>648047.96</v>
          </cell>
          <cell r="H272">
            <v>88693.78</v>
          </cell>
          <cell r="I272">
            <v>20168.690000000002</v>
          </cell>
          <cell r="J272">
            <v>2574.25</v>
          </cell>
          <cell r="K272">
            <v>2197.14</v>
          </cell>
          <cell r="N272">
            <v>19680</v>
          </cell>
          <cell r="O272">
            <v>180540</v>
          </cell>
        </row>
      </sheetData>
      <sheetData sheetId="20">
        <row r="274">
          <cell r="C274">
            <v>1890421.5499999986</v>
          </cell>
          <cell r="D274">
            <v>273968.97000000003</v>
          </cell>
          <cell r="E274">
            <v>1377476.81</v>
          </cell>
          <cell r="F274">
            <v>1552700.49</v>
          </cell>
          <cell r="G274">
            <v>621649.27</v>
          </cell>
          <cell r="H274">
            <v>122756.78</v>
          </cell>
          <cell r="I274">
            <v>26466.21</v>
          </cell>
          <cell r="J274">
            <v>15039.03</v>
          </cell>
          <cell r="K274">
            <v>1757.71</v>
          </cell>
          <cell r="L274">
            <v>67890.42</v>
          </cell>
          <cell r="N274">
            <v>16320</v>
          </cell>
          <cell r="O274">
            <v>193470</v>
          </cell>
        </row>
      </sheetData>
      <sheetData sheetId="21">
        <row r="274">
          <cell r="C274">
            <v>1704104.9799999997</v>
          </cell>
          <cell r="D274">
            <v>252015.50000000003</v>
          </cell>
          <cell r="E274">
            <v>1172205.5399999998</v>
          </cell>
          <cell r="F274">
            <v>1555004.5000000002</v>
          </cell>
          <cell r="G274">
            <v>715262.69</v>
          </cell>
          <cell r="H274">
            <v>82480.11</v>
          </cell>
          <cell r="I274">
            <v>23012.059999999998</v>
          </cell>
          <cell r="J274">
            <v>5185.79</v>
          </cell>
          <cell r="K274">
            <v>2197.14</v>
          </cell>
          <cell r="L274">
            <v>67890.42</v>
          </cell>
          <cell r="N274">
            <v>13440</v>
          </cell>
          <cell r="O274">
            <v>177732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tabSelected="1" workbookViewId="0" topLeftCell="A1">
      <selection activeCell="A1" sqref="A1:IV16384"/>
    </sheetView>
  </sheetViews>
  <sheetFormatPr defaultColWidth="15.140625" defaultRowHeight="12.75"/>
  <cols>
    <col min="1" max="1" width="19.7109375" style="1" customWidth="1"/>
    <col min="2" max="2" width="18.421875" style="1" customWidth="1"/>
    <col min="3" max="3" width="19.421875" style="1" bestFit="1" customWidth="1"/>
    <col min="4" max="4" width="17.421875" style="1" customWidth="1"/>
    <col min="5" max="5" width="18.140625" style="1" customWidth="1"/>
    <col min="6" max="6" width="16.00390625" style="1" customWidth="1"/>
    <col min="7" max="7" width="17.140625" style="1" customWidth="1"/>
    <col min="8" max="8" width="16.421875" style="1" customWidth="1"/>
    <col min="9" max="9" width="16.57421875" style="1" bestFit="1" customWidth="1"/>
    <col min="10" max="10" width="14.28125" style="1" customWidth="1"/>
    <col min="11" max="11" width="15.00390625" style="1" customWidth="1"/>
    <col min="12" max="13" width="14.7109375" style="1" customWidth="1"/>
    <col min="14" max="14" width="12.421875" style="1" customWidth="1"/>
    <col min="15" max="15" width="14.57421875" style="1" customWidth="1"/>
    <col min="16" max="16" width="16.140625" style="1" customWidth="1"/>
    <col min="17" max="17" width="15.57421875" style="1" customWidth="1"/>
    <col min="18" max="18" width="16.57421875" style="1" bestFit="1" customWidth="1"/>
    <col min="19" max="19" width="15.140625" style="1" bestFit="1" customWidth="1"/>
    <col min="20" max="20" width="13.7109375" style="1" customWidth="1"/>
    <col min="21" max="48" width="9.140625" style="1" customWidth="1"/>
    <col min="49" max="49" width="15.140625" style="1" bestFit="1" customWidth="1"/>
    <col min="50" max="51" width="13.140625" style="1" bestFit="1" customWidth="1"/>
    <col min="52" max="53" width="15.140625" style="1" bestFit="1" customWidth="1"/>
    <col min="54" max="55" width="13.140625" style="1" bestFit="1" customWidth="1"/>
    <col min="56" max="57" width="15.140625" style="1" bestFit="1" customWidth="1"/>
    <col min="58" max="59" width="13.140625" style="1" bestFit="1" customWidth="1"/>
    <col min="60" max="61" width="15.140625" style="1" bestFit="1" customWidth="1"/>
    <col min="62" max="63" width="13.140625" style="1" bestFit="1" customWidth="1"/>
    <col min="64" max="65" width="15.140625" style="1" bestFit="1" customWidth="1"/>
    <col min="66" max="67" width="13.140625" style="1" bestFit="1" customWidth="1"/>
    <col min="68" max="69" width="15.140625" style="1" bestFit="1" customWidth="1"/>
    <col min="70" max="71" width="13.140625" style="1" bestFit="1" customWidth="1"/>
    <col min="72" max="73" width="15.140625" style="1" bestFit="1" customWidth="1"/>
    <col min="74" max="75" width="13.140625" style="1" bestFit="1" customWidth="1"/>
    <col min="76" max="77" width="15.140625" style="1" bestFit="1" customWidth="1"/>
    <col min="78" max="79" width="13.140625" style="1" bestFit="1" customWidth="1"/>
    <col min="80" max="81" width="15.140625" style="1" bestFit="1" customWidth="1"/>
    <col min="82" max="83" width="13.140625" style="1" bestFit="1" customWidth="1"/>
    <col min="84" max="85" width="15.140625" style="1" bestFit="1" customWidth="1"/>
    <col min="86" max="87" width="13.140625" style="1" bestFit="1" customWidth="1"/>
    <col min="88" max="89" width="15.140625" style="1" bestFit="1" customWidth="1"/>
    <col min="90" max="91" width="13.140625" style="1" bestFit="1" customWidth="1"/>
    <col min="92" max="93" width="15.140625" style="1" bestFit="1" customWidth="1"/>
    <col min="94" max="95" width="13.140625" style="1" bestFit="1" customWidth="1"/>
    <col min="96" max="97" width="15.140625" style="1" bestFit="1" customWidth="1"/>
    <col min="98" max="99" width="13.140625" style="1" bestFit="1" customWidth="1"/>
    <col min="100" max="101" width="15.140625" style="1" bestFit="1" customWidth="1"/>
    <col min="102" max="103" width="13.140625" style="1" bestFit="1" customWidth="1"/>
    <col min="104" max="105" width="15.140625" style="1" bestFit="1" customWidth="1"/>
    <col min="106" max="107" width="13.140625" style="1" bestFit="1" customWidth="1"/>
    <col min="108" max="109" width="15.140625" style="1" bestFit="1" customWidth="1"/>
    <col min="110" max="111" width="13.140625" style="1" bestFit="1" customWidth="1"/>
    <col min="112" max="113" width="15.140625" style="1" bestFit="1" customWidth="1"/>
    <col min="114" max="115" width="13.140625" style="1" bestFit="1" customWidth="1"/>
    <col min="116" max="117" width="15.140625" style="1" bestFit="1" customWidth="1"/>
    <col min="118" max="119" width="13.140625" style="1" bestFit="1" customWidth="1"/>
    <col min="120" max="121" width="15.140625" style="1" bestFit="1" customWidth="1"/>
    <col min="122" max="123" width="13.140625" style="1" bestFit="1" customWidth="1"/>
    <col min="124" max="125" width="15.140625" style="1" bestFit="1" customWidth="1"/>
    <col min="126" max="127" width="13.140625" style="1" bestFit="1" customWidth="1"/>
    <col min="128" max="129" width="15.140625" style="1" bestFit="1" customWidth="1"/>
    <col min="130" max="131" width="13.140625" style="1" bestFit="1" customWidth="1"/>
    <col min="132" max="133" width="15.140625" style="1" bestFit="1" customWidth="1"/>
    <col min="134" max="135" width="13.140625" style="1" bestFit="1" customWidth="1"/>
    <col min="136" max="137" width="15.140625" style="1" bestFit="1" customWidth="1"/>
    <col min="138" max="139" width="13.140625" style="1" bestFit="1" customWidth="1"/>
    <col min="140" max="141" width="15.140625" style="1" bestFit="1" customWidth="1"/>
    <col min="142" max="143" width="13.140625" style="1" bestFit="1" customWidth="1"/>
    <col min="144" max="145" width="15.140625" style="1" bestFit="1" customWidth="1"/>
    <col min="146" max="147" width="13.140625" style="1" bestFit="1" customWidth="1"/>
    <col min="148" max="149" width="15.140625" style="1" bestFit="1" customWidth="1"/>
    <col min="150" max="151" width="13.140625" style="1" bestFit="1" customWidth="1"/>
    <col min="152" max="153" width="15.140625" style="1" bestFit="1" customWidth="1"/>
    <col min="154" max="155" width="13.140625" style="1" bestFit="1" customWidth="1"/>
    <col min="156" max="157" width="15.140625" style="1" bestFit="1" customWidth="1"/>
    <col min="158" max="159" width="13.140625" style="1" bestFit="1" customWidth="1"/>
    <col min="160" max="161" width="15.140625" style="1" bestFit="1" customWidth="1"/>
    <col min="162" max="163" width="13.140625" style="1" bestFit="1" customWidth="1"/>
    <col min="164" max="165" width="15.140625" style="1" bestFit="1" customWidth="1"/>
    <col min="166" max="167" width="13.140625" style="1" bestFit="1" customWidth="1"/>
    <col min="168" max="169" width="15.140625" style="1" bestFit="1" customWidth="1"/>
    <col min="170" max="171" width="13.140625" style="1" bestFit="1" customWidth="1"/>
    <col min="172" max="173" width="15.140625" style="1" bestFit="1" customWidth="1"/>
    <col min="174" max="175" width="13.140625" style="1" bestFit="1" customWidth="1"/>
    <col min="176" max="177" width="15.140625" style="1" bestFit="1" customWidth="1"/>
    <col min="178" max="179" width="13.140625" style="1" bestFit="1" customWidth="1"/>
    <col min="180" max="181" width="15.140625" style="1" bestFit="1" customWidth="1"/>
    <col min="182" max="183" width="13.140625" style="1" bestFit="1" customWidth="1"/>
    <col min="184" max="185" width="15.140625" style="1" bestFit="1" customWidth="1"/>
    <col min="186" max="187" width="13.140625" style="1" bestFit="1" customWidth="1"/>
    <col min="188" max="189" width="15.140625" style="1" bestFit="1" customWidth="1"/>
    <col min="190" max="191" width="13.140625" style="1" bestFit="1" customWidth="1"/>
    <col min="192" max="193" width="15.140625" style="1" bestFit="1" customWidth="1"/>
    <col min="194" max="195" width="13.140625" style="1" bestFit="1" customWidth="1"/>
    <col min="196" max="197" width="15.140625" style="1" bestFit="1" customWidth="1"/>
    <col min="198" max="199" width="13.140625" style="1" bestFit="1" customWidth="1"/>
    <col min="200" max="201" width="15.140625" style="1" bestFit="1" customWidth="1"/>
    <col min="202" max="203" width="13.140625" style="1" bestFit="1" customWidth="1"/>
    <col min="204" max="205" width="15.140625" style="1" bestFit="1" customWidth="1"/>
    <col min="206" max="207" width="13.140625" style="1" bestFit="1" customWidth="1"/>
    <col min="208" max="209" width="15.140625" style="1" bestFit="1" customWidth="1"/>
    <col min="210" max="211" width="13.140625" style="1" bestFit="1" customWidth="1"/>
    <col min="212" max="213" width="15.140625" style="1" bestFit="1" customWidth="1"/>
    <col min="214" max="215" width="13.140625" style="1" bestFit="1" customWidth="1"/>
    <col min="216" max="217" width="15.140625" style="1" bestFit="1" customWidth="1"/>
    <col min="218" max="219" width="13.140625" style="1" bestFit="1" customWidth="1"/>
    <col min="220" max="221" width="15.140625" style="1" bestFit="1" customWidth="1"/>
    <col min="222" max="223" width="13.140625" style="1" bestFit="1" customWidth="1"/>
    <col min="224" max="225" width="15.140625" style="1" bestFit="1" customWidth="1"/>
    <col min="226" max="227" width="13.140625" style="1" bestFit="1" customWidth="1"/>
    <col min="228" max="229" width="15.140625" style="1" bestFit="1" customWidth="1"/>
    <col min="230" max="231" width="13.140625" style="1" bestFit="1" customWidth="1"/>
    <col min="232" max="233" width="15.140625" style="1" bestFit="1" customWidth="1"/>
    <col min="234" max="235" width="13.140625" style="1" bestFit="1" customWidth="1"/>
    <col min="236" max="237" width="15.140625" style="1" bestFit="1" customWidth="1"/>
    <col min="238" max="239" width="13.140625" style="1" bestFit="1" customWidth="1"/>
    <col min="240" max="241" width="15.140625" style="1" bestFit="1" customWidth="1"/>
    <col min="242" max="243" width="13.140625" style="1" bestFit="1" customWidth="1"/>
    <col min="244" max="245" width="15.140625" style="1" bestFit="1" customWidth="1"/>
    <col min="246" max="247" width="13.140625" style="1" bestFit="1" customWidth="1"/>
    <col min="248" max="249" width="15.140625" style="1" bestFit="1" customWidth="1"/>
    <col min="250" max="251" width="13.140625" style="1" bestFit="1" customWidth="1"/>
    <col min="252" max="253" width="15.140625" style="1" bestFit="1" customWidth="1"/>
    <col min="254" max="255" width="13.140625" style="1" bestFit="1" customWidth="1"/>
    <col min="256" max="16384" width="15.140625" style="1" bestFit="1" customWidth="1"/>
  </cols>
  <sheetData>
    <row r="2" ht="15">
      <c r="I2" s="2"/>
    </row>
    <row r="3" spans="3:15" ht="15">
      <c r="C3" s="2"/>
      <c r="I3" s="2"/>
      <c r="K3" s="2"/>
      <c r="O3" s="1" t="s">
        <v>0</v>
      </c>
    </row>
    <row r="4" spans="2:4" ht="15">
      <c r="B4" s="2"/>
      <c r="C4" s="2"/>
      <c r="D4" s="2"/>
    </row>
    <row r="5" spans="1:17" ht="15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6" ht="15">
      <c r="B6" s="2"/>
      <c r="C6" s="2"/>
      <c r="D6" s="2"/>
      <c r="L6" s="2"/>
      <c r="M6" s="2"/>
      <c r="N6" s="2"/>
      <c r="P6" s="2"/>
    </row>
    <row r="7" spans="3:17" ht="15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>
        <v>43846</v>
      </c>
      <c r="P7" s="2"/>
      <c r="Q7" s="2"/>
    </row>
    <row r="8" spans="3:17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s="9" customFormat="1" ht="15.75">
      <c r="A9" s="5" t="s">
        <v>2</v>
      </c>
      <c r="B9" s="5" t="s">
        <v>3</v>
      </c>
      <c r="C9" s="6" t="s">
        <v>4</v>
      </c>
      <c r="D9" s="7"/>
      <c r="E9" s="7"/>
      <c r="F9" s="8"/>
      <c r="G9" s="6" t="s">
        <v>5</v>
      </c>
      <c r="H9" s="8"/>
      <c r="I9" s="5" t="s">
        <v>6</v>
      </c>
      <c r="J9" s="5" t="s">
        <v>7</v>
      </c>
      <c r="K9" s="5" t="s">
        <v>8</v>
      </c>
      <c r="L9" s="5" t="s">
        <v>8</v>
      </c>
      <c r="M9" s="5" t="s">
        <v>9</v>
      </c>
      <c r="N9" s="5" t="s">
        <v>10</v>
      </c>
      <c r="O9" s="5" t="s">
        <v>11</v>
      </c>
      <c r="P9" s="5" t="s">
        <v>12</v>
      </c>
      <c r="Q9" s="5" t="s">
        <v>13</v>
      </c>
    </row>
    <row r="10" spans="1:17" s="9" customFormat="1" ht="15.75">
      <c r="A10" s="5"/>
      <c r="B10" s="5"/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/>
      <c r="J10" s="5"/>
      <c r="K10" s="5" t="s">
        <v>20</v>
      </c>
      <c r="L10" s="5" t="s">
        <v>21</v>
      </c>
      <c r="M10" s="5" t="s">
        <v>22</v>
      </c>
      <c r="N10" s="5" t="s">
        <v>23</v>
      </c>
      <c r="O10" s="5"/>
      <c r="P10" s="5"/>
      <c r="Q10" s="5"/>
    </row>
    <row r="11" spans="1:17" s="9" customFormat="1" ht="15.75">
      <c r="A11" s="5"/>
      <c r="B11" s="5" t="s">
        <v>24</v>
      </c>
      <c r="C11" s="5" t="s">
        <v>25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 t="s">
        <v>26</v>
      </c>
    </row>
    <row r="12" spans="1:17" s="9" customFormat="1" ht="31.5">
      <c r="A12" s="10" t="s">
        <v>27</v>
      </c>
      <c r="B12" s="11">
        <f>C12+G12+H12+I12+J12+K12+L12+M12+N12</f>
        <v>0</v>
      </c>
      <c r="C12" s="11">
        <f>E12+F12</f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55.2</v>
      </c>
      <c r="Q12" s="11">
        <f>O12+P12</f>
        <v>55.2</v>
      </c>
    </row>
    <row r="13" spans="1:18" ht="15.75">
      <c r="A13" s="12" t="s">
        <v>28</v>
      </c>
      <c r="B13" s="11">
        <f>C13+G13+H13+I13+J13+K13+L13+M13+N13</f>
        <v>4628535.8500000015</v>
      </c>
      <c r="C13" s="13">
        <f>D13+E13+F13</f>
        <v>2800366.5200000014</v>
      </c>
      <c r="D13" s="14">
        <f>'[1]IAN'!C257</f>
        <v>1458828.260000001</v>
      </c>
      <c r="E13" s="14">
        <f>'[1]IAN'!D257</f>
        <v>265292.17000000004</v>
      </c>
      <c r="F13" s="14">
        <f>'[1]IAN'!E257</f>
        <v>1076246.09</v>
      </c>
      <c r="G13" s="14">
        <f>'[1]IAN'!G257</f>
        <v>452839.95</v>
      </c>
      <c r="H13" s="14">
        <f>'[1]IAN'!F257</f>
        <v>1122407.2599999998</v>
      </c>
      <c r="I13" s="14">
        <f>'[1]IAN'!H257</f>
        <v>140451.22999999995</v>
      </c>
      <c r="J13" s="14">
        <f>'[1]IAN'!K257</f>
        <v>1318.29</v>
      </c>
      <c r="K13" s="14">
        <f>'[1]IAN'!J257</f>
        <v>7722.75</v>
      </c>
      <c r="L13" s="14">
        <f>'[1]IAN'!I257</f>
        <v>25200.859999999997</v>
      </c>
      <c r="M13" s="14">
        <f>'[1]IAN'!L257</f>
        <v>67890.42</v>
      </c>
      <c r="N13" s="14">
        <f>'[1]IAN'!M257</f>
        <v>10338.57</v>
      </c>
      <c r="O13" s="14">
        <f>'[1]IAN'!N257</f>
        <v>15360</v>
      </c>
      <c r="P13" s="14">
        <f>'[1]IAN'!O257</f>
        <v>172010.4</v>
      </c>
      <c r="Q13" s="15">
        <f>O13+P13</f>
        <v>187370.4</v>
      </c>
      <c r="R13" s="2"/>
    </row>
    <row r="14" spans="1:18" ht="15.75">
      <c r="A14" s="12" t="s">
        <v>29</v>
      </c>
      <c r="B14" s="11">
        <f>C14+G14+H14+I14+J14+K14+L14+M14+N14</f>
        <v>4521900.840000001</v>
      </c>
      <c r="C14" s="13">
        <f>D14+E14+F14</f>
        <v>2811705.92</v>
      </c>
      <c r="D14" s="14">
        <v>1445823.33</v>
      </c>
      <c r="E14" s="14">
        <v>249259.75</v>
      </c>
      <c r="F14" s="14">
        <v>1116622.84</v>
      </c>
      <c r="G14" s="14">
        <v>451413.02</v>
      </c>
      <c r="H14" s="14">
        <f>1566823.15-G14</f>
        <v>1115410.13</v>
      </c>
      <c r="I14" s="14">
        <v>102412.98</v>
      </c>
      <c r="J14" s="14">
        <v>1757.71</v>
      </c>
      <c r="K14" s="14">
        <v>2574.25</v>
      </c>
      <c r="L14" s="14">
        <f>28862.51-2574.25</f>
        <v>26288.26</v>
      </c>
      <c r="M14" s="14">
        <v>0</v>
      </c>
      <c r="N14" s="14">
        <v>10338.57</v>
      </c>
      <c r="O14" s="14">
        <v>16800</v>
      </c>
      <c r="P14" s="14">
        <v>177792</v>
      </c>
      <c r="Q14" s="15">
        <f>O14+P14</f>
        <v>194592</v>
      </c>
      <c r="R14" s="2"/>
    </row>
    <row r="15" spans="1:19" ht="15.75">
      <c r="A15" s="12" t="s">
        <v>30</v>
      </c>
      <c r="B15" s="11">
        <f>C15+G15+H15+I15+J15+K15+L15+M15+N15</f>
        <v>4481209.44</v>
      </c>
      <c r="C15" s="13">
        <f>D15+E15+F15</f>
        <v>2811178.579999999</v>
      </c>
      <c r="D15" s="14">
        <f>'[1]MART'!C261</f>
        <v>1550832.3999999997</v>
      </c>
      <c r="E15" s="14">
        <f>'[1]MART'!D261</f>
        <v>244333.2</v>
      </c>
      <c r="F15" s="14">
        <f>'[1]MART'!E261</f>
        <v>1016012.9799999996</v>
      </c>
      <c r="G15" s="14">
        <f>'[1]MART'!G261</f>
        <v>530301.3099999999</v>
      </c>
      <c r="H15" s="14">
        <f>'[1]MART'!F261</f>
        <v>1008334.7900000002</v>
      </c>
      <c r="I15" s="14">
        <f>'[1]MART'!H261</f>
        <v>76572.11</v>
      </c>
      <c r="J15" s="14">
        <f>'[1]MART'!K261</f>
        <v>1318.29</v>
      </c>
      <c r="K15" s="16">
        <f>'[1]MART'!J261</f>
        <v>17613.28</v>
      </c>
      <c r="L15" s="17">
        <f>'[1]MART'!I261</f>
        <v>25552.51</v>
      </c>
      <c r="M15" s="14">
        <v>0</v>
      </c>
      <c r="N15" s="14">
        <f>'[1]MART'!M261</f>
        <v>10338.57</v>
      </c>
      <c r="O15" s="14">
        <f>'[1]MART'!N261</f>
        <v>19200</v>
      </c>
      <c r="P15" s="14">
        <f>'[1]MART'!O261</f>
        <v>163597.19999999998</v>
      </c>
      <c r="Q15" s="15">
        <f>O15+P15</f>
        <v>182797.19999999998</v>
      </c>
      <c r="R15" s="2"/>
      <c r="S15" s="2"/>
    </row>
    <row r="16" spans="1:19" s="21" customFormat="1" ht="15.75">
      <c r="A16" s="18" t="s">
        <v>31</v>
      </c>
      <c r="B16" s="19">
        <f>C16+G16+H16+I16+J16+K16+L16+M16+N16</f>
        <v>13631646.129999999</v>
      </c>
      <c r="C16" s="19">
        <f>C12+C13+C14+C15</f>
        <v>8423251.02</v>
      </c>
      <c r="D16" s="19">
        <f aca="true" t="shared" si="0" ref="D16:Q16">D12+D13+D14+D15</f>
        <v>4455483.99</v>
      </c>
      <c r="E16" s="19">
        <f t="shared" si="0"/>
        <v>758885.1200000001</v>
      </c>
      <c r="F16" s="19">
        <f t="shared" si="0"/>
        <v>3208881.9099999997</v>
      </c>
      <c r="G16" s="19">
        <f t="shared" si="0"/>
        <v>1434554.2799999998</v>
      </c>
      <c r="H16" s="19">
        <f t="shared" si="0"/>
        <v>3246152.1799999997</v>
      </c>
      <c r="I16" s="19">
        <f t="shared" si="0"/>
        <v>319436.31999999995</v>
      </c>
      <c r="J16" s="19">
        <f t="shared" si="0"/>
        <v>4394.29</v>
      </c>
      <c r="K16" s="19">
        <f t="shared" si="0"/>
        <v>27910.28</v>
      </c>
      <c r="L16" s="19">
        <f t="shared" si="0"/>
        <v>77041.62999999999</v>
      </c>
      <c r="M16" s="19">
        <f t="shared" si="0"/>
        <v>67890.42</v>
      </c>
      <c r="N16" s="19">
        <f t="shared" si="0"/>
        <v>31015.71</v>
      </c>
      <c r="O16" s="19">
        <f t="shared" si="0"/>
        <v>51360</v>
      </c>
      <c r="P16" s="19">
        <f t="shared" si="0"/>
        <v>513454.79999999993</v>
      </c>
      <c r="Q16" s="19">
        <f t="shared" si="0"/>
        <v>564814.7999999999</v>
      </c>
      <c r="R16" s="2"/>
      <c r="S16" s="20"/>
    </row>
    <row r="17" spans="1:19" s="26" customFormat="1" ht="15.75">
      <c r="A17" s="22" t="s">
        <v>32</v>
      </c>
      <c r="B17" s="23">
        <f>C17+G17+H17+I17+J17+K17+L17+M17</f>
        <v>13122700</v>
      </c>
      <c r="C17" s="24">
        <v>7500000</v>
      </c>
      <c r="D17" s="24"/>
      <c r="E17" s="24"/>
      <c r="F17" s="24"/>
      <c r="G17" s="24">
        <v>1434700</v>
      </c>
      <c r="H17" s="24">
        <v>3608000</v>
      </c>
      <c r="I17" s="24">
        <v>360000</v>
      </c>
      <c r="J17" s="24">
        <v>5000</v>
      </c>
      <c r="K17" s="24">
        <v>31000</v>
      </c>
      <c r="L17" s="24">
        <v>80000</v>
      </c>
      <c r="M17" s="24">
        <v>104000</v>
      </c>
      <c r="N17" s="24">
        <v>32000</v>
      </c>
      <c r="O17" s="24">
        <v>54000</v>
      </c>
      <c r="P17" s="24">
        <v>454000</v>
      </c>
      <c r="Q17" s="24">
        <v>508000</v>
      </c>
      <c r="R17" s="2"/>
      <c r="S17" s="25"/>
    </row>
    <row r="18" spans="1:19" ht="15.75">
      <c r="A18" s="12" t="s">
        <v>33</v>
      </c>
      <c r="B18" s="27">
        <f>C18+G18+H18+I18+J18+K18+L18+M18+N18</f>
        <v>4859692.17</v>
      </c>
      <c r="C18" s="13">
        <f>D18+E18+F18</f>
        <v>2752158.5500000007</v>
      </c>
      <c r="D18" s="28">
        <f>'[1]APR'!C261</f>
        <v>1409699.6100000006</v>
      </c>
      <c r="E18" s="28">
        <f>'[1]APR'!D261</f>
        <v>227189.79</v>
      </c>
      <c r="F18" s="28">
        <f>'[1]APR'!E261</f>
        <v>1115269.15</v>
      </c>
      <c r="G18" s="14">
        <f>'[1]APR'!G261</f>
        <v>553871.0599999999</v>
      </c>
      <c r="H18" s="2">
        <f>'[1]APR'!F261</f>
        <v>1323740.66</v>
      </c>
      <c r="I18" s="14">
        <f>'[1]APR'!H261</f>
        <v>131908.02</v>
      </c>
      <c r="J18" s="14">
        <f>'[1]APR'!K261</f>
        <v>1318.29</v>
      </c>
      <c r="K18" s="14">
        <f>'[1]APR'!J261</f>
        <v>8731.91</v>
      </c>
      <c r="L18" s="14">
        <f>'[1]APR'!I261</f>
        <v>20073.260000000002</v>
      </c>
      <c r="M18" s="14">
        <f>'[1]APR'!L261</f>
        <v>67890.42</v>
      </c>
      <c r="N18" s="14">
        <v>0</v>
      </c>
      <c r="O18" s="14">
        <f>'[1]APR'!N261</f>
        <v>15840</v>
      </c>
      <c r="P18" s="14">
        <f>'[1]APR'!O261</f>
        <v>165420</v>
      </c>
      <c r="Q18" s="27">
        <f aca="true" t="shared" si="1" ref="Q18:Q32">O18+P18</f>
        <v>181260</v>
      </c>
      <c r="R18" s="2"/>
      <c r="S18" s="2"/>
    </row>
    <row r="19" spans="1:19" s="33" customFormat="1" ht="15.75">
      <c r="A19" s="29" t="s">
        <v>34</v>
      </c>
      <c r="B19" s="27">
        <f>C19+G19+H19+I19+J19+K19+L19+M19+N19</f>
        <v>5139191.040000001</v>
      </c>
      <c r="C19" s="13">
        <f>D19+E19+F19</f>
        <v>3162071.21</v>
      </c>
      <c r="D19" s="30">
        <v>1670677.96</v>
      </c>
      <c r="E19" s="30">
        <v>306007.95</v>
      </c>
      <c r="F19" s="30">
        <v>1185385.3</v>
      </c>
      <c r="G19" s="14">
        <v>459976.46</v>
      </c>
      <c r="H19" s="14">
        <f>1774218.6-459976.46</f>
        <v>1314242.1400000001</v>
      </c>
      <c r="I19" s="14">
        <v>85116.41</v>
      </c>
      <c r="J19" s="31">
        <v>1757.72</v>
      </c>
      <c r="K19" s="14">
        <v>11306.16</v>
      </c>
      <c r="L19" s="31">
        <f>37798.11-K19</f>
        <v>26491.95</v>
      </c>
      <c r="M19" s="31">
        <v>67890.42</v>
      </c>
      <c r="N19" s="31">
        <v>10338.57</v>
      </c>
      <c r="O19" s="31">
        <v>16800</v>
      </c>
      <c r="P19" s="14">
        <v>192456</v>
      </c>
      <c r="Q19" s="27">
        <f t="shared" si="1"/>
        <v>209256</v>
      </c>
      <c r="R19" s="2"/>
      <c r="S19" s="32"/>
    </row>
    <row r="20" spans="1:20" ht="15.75">
      <c r="A20" s="12" t="s">
        <v>35</v>
      </c>
      <c r="B20" s="27">
        <f>C20+G20+H20+I20+J20+K20+L20+M20+N20</f>
        <v>4467169.17</v>
      </c>
      <c r="C20" s="13">
        <f>D20+E20+F20</f>
        <v>2734195.2700000005</v>
      </c>
      <c r="D20" s="28">
        <f>'[1]IUNIE'!C266</f>
        <v>1461224.4700000002</v>
      </c>
      <c r="E20" s="28">
        <f>'[1]IUNIE'!D266</f>
        <v>246407.51</v>
      </c>
      <c r="F20" s="28">
        <f>'[1]IUNIE'!E266</f>
        <v>1026563.29</v>
      </c>
      <c r="G20" s="14">
        <f>'[1]IUNIE'!G266</f>
        <v>410794.69000000006</v>
      </c>
      <c r="H20" s="14">
        <f>'[1]IUNIE'!F266</f>
        <v>1146717.45</v>
      </c>
      <c r="I20" s="14">
        <f>'[1]IUNIE'!H266</f>
        <v>88477.34999999999</v>
      </c>
      <c r="J20" s="31">
        <f>'[1]IUNIE'!K266</f>
        <v>1757.72</v>
      </c>
      <c r="K20" s="14">
        <f>'[1]IUNIE'!J266</f>
        <v>6157.66</v>
      </c>
      <c r="L20" s="14">
        <f>'[1]IUNIE'!I266</f>
        <v>23470.18</v>
      </c>
      <c r="M20" s="14">
        <f>'[1]IUNIE'!L266</f>
        <v>45260.28</v>
      </c>
      <c r="N20" s="14">
        <f>'[1]IUNIE'!M266</f>
        <v>10338.57</v>
      </c>
      <c r="O20" s="14">
        <f>'[1]IUNIE'!N266</f>
        <v>16800</v>
      </c>
      <c r="P20" s="14">
        <f>'[1]IUNIE'!O266</f>
        <v>161640</v>
      </c>
      <c r="Q20" s="27">
        <f t="shared" si="1"/>
        <v>178440</v>
      </c>
      <c r="R20" s="2"/>
      <c r="S20" s="2"/>
      <c r="T20" s="2"/>
    </row>
    <row r="21" spans="1:19" s="21" customFormat="1" ht="15.75">
      <c r="A21" s="18" t="s">
        <v>36</v>
      </c>
      <c r="B21" s="34">
        <f aca="true" t="shared" si="2" ref="B21:P21">SUM(B18:B20)</f>
        <v>14466052.38</v>
      </c>
      <c r="C21" s="34">
        <f t="shared" si="2"/>
        <v>8648425.030000001</v>
      </c>
      <c r="D21" s="34">
        <f t="shared" si="2"/>
        <v>4541602.040000001</v>
      </c>
      <c r="E21" s="34">
        <f t="shared" si="2"/>
        <v>779605.25</v>
      </c>
      <c r="F21" s="34">
        <f t="shared" si="2"/>
        <v>3327217.74</v>
      </c>
      <c r="G21" s="34">
        <f t="shared" si="2"/>
        <v>1424642.21</v>
      </c>
      <c r="H21" s="34">
        <f t="shared" si="2"/>
        <v>3784700.25</v>
      </c>
      <c r="I21" s="34">
        <f t="shared" si="2"/>
        <v>305501.77999999997</v>
      </c>
      <c r="J21" s="34">
        <f t="shared" si="2"/>
        <v>4833.7300000000005</v>
      </c>
      <c r="K21" s="34">
        <f t="shared" si="2"/>
        <v>26195.73</v>
      </c>
      <c r="L21" s="34">
        <f t="shared" si="2"/>
        <v>70035.39000000001</v>
      </c>
      <c r="M21" s="34">
        <f t="shared" si="2"/>
        <v>181041.12</v>
      </c>
      <c r="N21" s="34">
        <f t="shared" si="2"/>
        <v>20677.14</v>
      </c>
      <c r="O21" s="34">
        <f t="shared" si="2"/>
        <v>49440</v>
      </c>
      <c r="P21" s="34">
        <f t="shared" si="2"/>
        <v>519516</v>
      </c>
      <c r="Q21" s="34">
        <f t="shared" si="1"/>
        <v>568956</v>
      </c>
      <c r="R21" s="2"/>
      <c r="S21" s="20"/>
    </row>
    <row r="22" spans="1:18" s="26" customFormat="1" ht="15.75">
      <c r="A22" s="22" t="s">
        <v>37</v>
      </c>
      <c r="B22" s="24">
        <f>C22+G22+H22+I22+J22+K22+L22+M22+N22</f>
        <v>15059350</v>
      </c>
      <c r="C22" s="24">
        <f>C23-C17</f>
        <v>9051050</v>
      </c>
      <c r="D22" s="24"/>
      <c r="E22" s="24"/>
      <c r="F22" s="24"/>
      <c r="G22" s="24">
        <v>1615300</v>
      </c>
      <c r="H22" s="24">
        <v>3650000</v>
      </c>
      <c r="I22" s="24">
        <v>384000</v>
      </c>
      <c r="J22" s="24">
        <v>15000</v>
      </c>
      <c r="K22" s="24">
        <v>40000</v>
      </c>
      <c r="L22" s="24">
        <v>70000</v>
      </c>
      <c r="M22" s="24">
        <v>214000</v>
      </c>
      <c r="N22" s="24">
        <v>20000</v>
      </c>
      <c r="O22" s="24">
        <v>50000</v>
      </c>
      <c r="P22" s="24">
        <f>P23-P17</f>
        <v>567230</v>
      </c>
      <c r="Q22" s="24">
        <f t="shared" si="1"/>
        <v>617230</v>
      </c>
      <c r="R22" s="2"/>
    </row>
    <row r="23" spans="1:18" s="26" customFormat="1" ht="15.75">
      <c r="A23" s="22" t="s">
        <v>38</v>
      </c>
      <c r="B23" s="24">
        <f>C23+G23+H23+I23+J23+K23+L23+M23+N23</f>
        <v>28214050</v>
      </c>
      <c r="C23" s="24">
        <v>16551050</v>
      </c>
      <c r="D23" s="24"/>
      <c r="E23" s="24"/>
      <c r="F23" s="24"/>
      <c r="G23" s="24">
        <v>3050000</v>
      </c>
      <c r="H23" s="24">
        <v>7258000</v>
      </c>
      <c r="I23" s="24">
        <f>I17+I22</f>
        <v>744000</v>
      </c>
      <c r="J23" s="24">
        <v>20000</v>
      </c>
      <c r="K23" s="24">
        <v>71000</v>
      </c>
      <c r="L23" s="24">
        <v>150000</v>
      </c>
      <c r="M23" s="24">
        <v>318000</v>
      </c>
      <c r="N23" s="24">
        <v>52000</v>
      </c>
      <c r="O23" s="24">
        <f>O17+O22</f>
        <v>104000</v>
      </c>
      <c r="P23" s="24">
        <v>1021230</v>
      </c>
      <c r="Q23" s="24">
        <f t="shared" si="1"/>
        <v>1125230</v>
      </c>
      <c r="R23" s="2"/>
    </row>
    <row r="24" spans="1:19" ht="15.75">
      <c r="A24" s="12" t="s">
        <v>39</v>
      </c>
      <c r="B24" s="27">
        <f>C24+G24+H24+I24+J24+K24+L24+M24+N24</f>
        <v>5202687.3900000015</v>
      </c>
      <c r="C24" s="13">
        <f>D24+E24+F24</f>
        <v>3228433.5700000003</v>
      </c>
      <c r="D24" s="28">
        <f>'[1]IULIE'!C269</f>
        <v>1699287.9300000002</v>
      </c>
      <c r="E24" s="28">
        <f>'[1]IULIE'!D269</f>
        <v>261838.13999999998</v>
      </c>
      <c r="F24" s="28">
        <f>'[1]IULIE'!E269</f>
        <v>1267307.5</v>
      </c>
      <c r="G24" s="14">
        <f>'[1]IULIE'!G269</f>
        <v>476256.65</v>
      </c>
      <c r="H24" s="14">
        <f>'[1]IULIE'!F269</f>
        <v>1287952.5800000003</v>
      </c>
      <c r="I24" s="14">
        <f>'[1]IULIE'!H269</f>
        <v>123485.98999999998</v>
      </c>
      <c r="J24" s="14">
        <f>'[1]IULIE'!K269</f>
        <v>2636.58</v>
      </c>
      <c r="K24" s="14">
        <f>'[1]IULIE'!J269</f>
        <v>18771.9</v>
      </c>
      <c r="L24" s="14">
        <f>'[1]IULIE'!I269</f>
        <v>19889.839999999997</v>
      </c>
      <c r="M24" s="14">
        <f>'[1]IULIE'!L269</f>
        <v>45260.28</v>
      </c>
      <c r="N24" s="14">
        <v>0</v>
      </c>
      <c r="O24" s="14">
        <f>'[1]IULIE'!N269</f>
        <v>17760</v>
      </c>
      <c r="P24" s="14">
        <f>'[1]IULIE'!O269</f>
        <v>188520</v>
      </c>
      <c r="Q24" s="27">
        <f t="shared" si="1"/>
        <v>206280</v>
      </c>
      <c r="R24" s="2"/>
      <c r="S24" s="2"/>
    </row>
    <row r="25" spans="1:19" s="36" customFormat="1" ht="15.75">
      <c r="A25" s="35" t="s">
        <v>40</v>
      </c>
      <c r="B25" s="27">
        <f>C25+G25+H25+I25+J25+K25+L25+M25+N25</f>
        <v>4881241</v>
      </c>
      <c r="C25" s="13">
        <f>D25+E25+F25</f>
        <v>2886093.08</v>
      </c>
      <c r="D25" s="28">
        <f>'[1]AUG'!C272</f>
        <v>1536953.54</v>
      </c>
      <c r="E25" s="28">
        <f>'[1]AUG'!D272</f>
        <v>264168.57</v>
      </c>
      <c r="F25" s="28">
        <f>'[1]AUG'!E272</f>
        <v>1084970.97</v>
      </c>
      <c r="G25" s="14">
        <f>'[1]AUG'!G272</f>
        <v>566931.27</v>
      </c>
      <c r="H25" s="14">
        <f>'[1]AUG'!F272</f>
        <v>1236479.9299999997</v>
      </c>
      <c r="I25" s="14">
        <f>'[1]AUG'!H272</f>
        <v>80957.25</v>
      </c>
      <c r="J25" s="31">
        <f>'[1]AUG'!K272</f>
        <v>1318.28</v>
      </c>
      <c r="K25" s="14">
        <f>'[1]AUG'!J272</f>
        <v>15188.49</v>
      </c>
      <c r="L25" s="31">
        <f>'[1]AUG'!I272</f>
        <v>26382.28</v>
      </c>
      <c r="M25" s="31">
        <f>'[1]AUG'!L272</f>
        <v>67890.42</v>
      </c>
      <c r="N25" s="31">
        <v>0</v>
      </c>
      <c r="O25" s="31">
        <f>'[1]AUG'!N272</f>
        <v>12960</v>
      </c>
      <c r="P25" s="31">
        <f>'[1]AUG'!O272</f>
        <v>175584</v>
      </c>
      <c r="Q25" s="27">
        <f t="shared" si="1"/>
        <v>188544</v>
      </c>
      <c r="R25" s="2"/>
      <c r="S25" s="2"/>
    </row>
    <row r="26" spans="1:19" ht="15.75">
      <c r="A26" s="12" t="s">
        <v>41</v>
      </c>
      <c r="B26" s="27">
        <f>C26+G26+H26+I26+J26+K26+L26+M26+N26</f>
        <v>5218602.070000001</v>
      </c>
      <c r="C26" s="13">
        <f>D26+E26+F26</f>
        <v>3228253.5200000005</v>
      </c>
      <c r="D26" s="28">
        <f>'[1]SEPT'!C272</f>
        <v>1740034.3200000008</v>
      </c>
      <c r="E26" s="28">
        <f>'[1]SEPT'!D272</f>
        <v>293293.58999999997</v>
      </c>
      <c r="F26" s="28">
        <f>'[1]SEPT'!E272</f>
        <v>1194925.61</v>
      </c>
      <c r="G26" s="14">
        <f>'[1]SEPT'!G272</f>
        <v>648047.96</v>
      </c>
      <c r="H26" s="14">
        <f>'[1]SEPT'!F272</f>
        <v>1228666.73</v>
      </c>
      <c r="I26" s="14">
        <f>'[1]SEPT'!H272</f>
        <v>88693.78</v>
      </c>
      <c r="J26" s="31">
        <f>'[1]SEPT'!K272</f>
        <v>2197.14</v>
      </c>
      <c r="K26" s="14">
        <f>'[1]SEPT'!J272</f>
        <v>2574.25</v>
      </c>
      <c r="L26" s="14">
        <f>'[1]SEPT'!I272</f>
        <v>20168.690000000002</v>
      </c>
      <c r="M26" s="14">
        <v>0</v>
      </c>
      <c r="N26" s="14">
        <v>0</v>
      </c>
      <c r="O26" s="14">
        <f>'[1]SEPT'!N272</f>
        <v>19680</v>
      </c>
      <c r="P26" s="14">
        <f>'[1]SEPT'!O272</f>
        <v>180540</v>
      </c>
      <c r="Q26" s="27">
        <f t="shared" si="1"/>
        <v>200220</v>
      </c>
      <c r="R26" s="2"/>
      <c r="S26" s="2"/>
    </row>
    <row r="27" spans="1:19" s="38" customFormat="1" ht="15.75">
      <c r="A27" s="18" t="s">
        <v>42</v>
      </c>
      <c r="B27" s="34">
        <f aca="true" t="shared" si="3" ref="B27:Q27">SUM(B24:B26)</f>
        <v>15302530.46</v>
      </c>
      <c r="C27" s="34">
        <f t="shared" si="3"/>
        <v>9342780.170000002</v>
      </c>
      <c r="D27" s="34">
        <f t="shared" si="3"/>
        <v>4976275.790000001</v>
      </c>
      <c r="E27" s="34">
        <f t="shared" si="3"/>
        <v>819300.2999999999</v>
      </c>
      <c r="F27" s="34">
        <f t="shared" si="3"/>
        <v>3547204.08</v>
      </c>
      <c r="G27" s="34">
        <f t="shared" si="3"/>
        <v>1691235.88</v>
      </c>
      <c r="H27" s="34">
        <f t="shared" si="3"/>
        <v>3753099.2399999998</v>
      </c>
      <c r="I27" s="34">
        <f t="shared" si="3"/>
        <v>293137.02</v>
      </c>
      <c r="J27" s="34">
        <f t="shared" si="3"/>
        <v>6152</v>
      </c>
      <c r="K27" s="34">
        <f t="shared" si="3"/>
        <v>36534.64</v>
      </c>
      <c r="L27" s="34">
        <f t="shared" si="3"/>
        <v>66440.81</v>
      </c>
      <c r="M27" s="34">
        <f t="shared" si="3"/>
        <v>113150.7</v>
      </c>
      <c r="N27" s="34">
        <f t="shared" si="3"/>
        <v>0</v>
      </c>
      <c r="O27" s="34">
        <f t="shared" si="3"/>
        <v>50400</v>
      </c>
      <c r="P27" s="34">
        <f t="shared" si="3"/>
        <v>544644</v>
      </c>
      <c r="Q27" s="34">
        <f t="shared" si="3"/>
        <v>595044</v>
      </c>
      <c r="R27" s="2"/>
      <c r="S27" s="37"/>
    </row>
    <row r="28" spans="1:19" s="43" customFormat="1" ht="15.75">
      <c r="A28" s="39" t="s">
        <v>43</v>
      </c>
      <c r="B28" s="40">
        <f>B16+B21+B27</f>
        <v>43400228.97</v>
      </c>
      <c r="C28" s="41">
        <f aca="true" t="shared" si="4" ref="C28:Q28">C16+C21+C27</f>
        <v>26414456.220000003</v>
      </c>
      <c r="D28" s="40"/>
      <c r="E28" s="40"/>
      <c r="F28" s="40"/>
      <c r="G28" s="41">
        <f t="shared" si="4"/>
        <v>4550432.369999999</v>
      </c>
      <c r="H28" s="40">
        <f t="shared" si="4"/>
        <v>10783951.67</v>
      </c>
      <c r="I28" s="40">
        <f t="shared" si="4"/>
        <v>918075.1199999999</v>
      </c>
      <c r="J28" s="40">
        <f t="shared" si="4"/>
        <v>15380.02</v>
      </c>
      <c r="K28" s="40">
        <f t="shared" si="4"/>
        <v>90640.65</v>
      </c>
      <c r="L28" s="40">
        <f t="shared" si="4"/>
        <v>213517.83000000002</v>
      </c>
      <c r="M28" s="40">
        <f t="shared" si="4"/>
        <v>362082.24</v>
      </c>
      <c r="N28" s="40">
        <f t="shared" si="4"/>
        <v>51692.85</v>
      </c>
      <c r="O28" s="40"/>
      <c r="P28" s="40"/>
      <c r="Q28" s="40">
        <f t="shared" si="4"/>
        <v>1728814.7999999998</v>
      </c>
      <c r="R28" s="42"/>
      <c r="S28" s="42"/>
    </row>
    <row r="29" spans="1:19" s="44" customFormat="1" ht="15.75">
      <c r="A29" s="39" t="s">
        <v>44</v>
      </c>
      <c r="B29" s="40">
        <f aca="true" t="shared" si="5" ref="B29:B34">C29+G29+H29+I29+J29+K29+L29+M29+N29</f>
        <v>43527000</v>
      </c>
      <c r="C29" s="40">
        <v>26300000</v>
      </c>
      <c r="D29" s="40"/>
      <c r="E29" s="40"/>
      <c r="F29" s="40"/>
      <c r="G29" s="40">
        <v>4500000</v>
      </c>
      <c r="H29" s="40">
        <v>10905000</v>
      </c>
      <c r="I29" s="40">
        <v>970000</v>
      </c>
      <c r="J29" s="40">
        <v>19000</v>
      </c>
      <c r="K29" s="40">
        <v>107000</v>
      </c>
      <c r="L29" s="40">
        <v>225000</v>
      </c>
      <c r="M29" s="40">
        <v>430000</v>
      </c>
      <c r="N29" s="40">
        <v>71000</v>
      </c>
      <c r="O29" s="40"/>
      <c r="P29" s="40"/>
      <c r="Q29" s="40">
        <v>1740230</v>
      </c>
      <c r="R29" s="42"/>
      <c r="S29" s="42"/>
    </row>
    <row r="30" spans="1:19" ht="15.75">
      <c r="A30" s="12" t="s">
        <v>45</v>
      </c>
      <c r="B30" s="27">
        <f t="shared" si="5"/>
        <v>5950127.239999999</v>
      </c>
      <c r="C30" s="13">
        <f>D30+E30+F30</f>
        <v>3541867.3299999987</v>
      </c>
      <c r="D30" s="28">
        <f>'[1]OCT'!C274</f>
        <v>1890421.5499999986</v>
      </c>
      <c r="E30" s="28">
        <f>'[1]OCT'!D274</f>
        <v>273968.97000000003</v>
      </c>
      <c r="F30" s="28">
        <f>'[1]OCT'!E274</f>
        <v>1377476.81</v>
      </c>
      <c r="G30" s="14">
        <f>'[1]OCT'!G274</f>
        <v>621649.27</v>
      </c>
      <c r="H30" s="14">
        <f>'[1]OCT'!F274</f>
        <v>1552700.49</v>
      </c>
      <c r="I30" s="14">
        <f>'[1]OCT'!H274</f>
        <v>122756.78</v>
      </c>
      <c r="J30" s="14">
        <f>'[1]OCT'!K274</f>
        <v>1757.71</v>
      </c>
      <c r="K30" s="14">
        <f>'[1]OCT'!J274</f>
        <v>15039.03</v>
      </c>
      <c r="L30" s="14">
        <f>'[1]OCT'!I274</f>
        <v>26466.21</v>
      </c>
      <c r="M30" s="14">
        <f>'[1]OCT'!L274</f>
        <v>67890.42</v>
      </c>
      <c r="N30" s="14">
        <v>0</v>
      </c>
      <c r="O30" s="14">
        <f>'[1]OCT'!N274</f>
        <v>16320</v>
      </c>
      <c r="P30" s="14">
        <f>'[1]OCT'!O274</f>
        <v>193470</v>
      </c>
      <c r="Q30" s="27">
        <f t="shared" si="1"/>
        <v>209790</v>
      </c>
      <c r="R30" s="2"/>
      <c r="S30" s="2"/>
    </row>
    <row r="31" spans="1:19" ht="15.75">
      <c r="A31" s="12" t="s">
        <v>46</v>
      </c>
      <c r="B31" s="27">
        <f t="shared" si="5"/>
        <v>5579358.7299999995</v>
      </c>
      <c r="C31" s="13">
        <f>D31+E31+F31</f>
        <v>3128326.0199999996</v>
      </c>
      <c r="D31" s="28">
        <f>'[1]NOV'!C274</f>
        <v>1704104.9799999997</v>
      </c>
      <c r="E31" s="28">
        <f>'[1]NOV'!D274</f>
        <v>252015.50000000003</v>
      </c>
      <c r="F31" s="28">
        <f>'[1]NOV'!E274</f>
        <v>1172205.5399999998</v>
      </c>
      <c r="G31" s="14">
        <f>'[1]NOV'!G274</f>
        <v>715262.69</v>
      </c>
      <c r="H31" s="14">
        <f>'[1]NOV'!F274</f>
        <v>1555004.5000000002</v>
      </c>
      <c r="I31" s="14">
        <f>'[1]NOV'!H274</f>
        <v>82480.11</v>
      </c>
      <c r="J31" s="31">
        <f>'[1]NOV'!K274</f>
        <v>2197.14</v>
      </c>
      <c r="K31" s="14">
        <f>'[1]NOV'!J274</f>
        <v>5185.79</v>
      </c>
      <c r="L31" s="14">
        <f>'[1]NOV'!I274</f>
        <v>23012.059999999998</v>
      </c>
      <c r="M31" s="14">
        <f>'[1]NOV'!L274</f>
        <v>67890.42</v>
      </c>
      <c r="N31" s="14">
        <v>0</v>
      </c>
      <c r="O31" s="14">
        <f>'[1]NOV'!N274</f>
        <v>13440</v>
      </c>
      <c r="P31" s="14">
        <f>'[1]NOV'!O274</f>
        <v>177732</v>
      </c>
      <c r="Q31" s="27">
        <f t="shared" si="1"/>
        <v>191172</v>
      </c>
      <c r="R31" s="2"/>
      <c r="S31" s="2"/>
    </row>
    <row r="32" spans="1:19" ht="15.75">
      <c r="A32" s="12" t="s">
        <v>47</v>
      </c>
      <c r="B32" s="27">
        <f t="shared" si="5"/>
        <v>5453707.949999999</v>
      </c>
      <c r="C32" s="13">
        <f>D32+E32+F32</f>
        <v>3195339.54</v>
      </c>
      <c r="D32" s="28">
        <v>1750655.95</v>
      </c>
      <c r="E32" s="28">
        <v>260728.74</v>
      </c>
      <c r="F32" s="28">
        <v>1183954.85</v>
      </c>
      <c r="G32" s="45">
        <v>657276.58</v>
      </c>
      <c r="H32" s="14">
        <f>2196579.9-G32+40063.74-119987.93</f>
        <v>1459379.13</v>
      </c>
      <c r="I32" s="14">
        <v>64213.1</v>
      </c>
      <c r="J32" s="31">
        <v>439.43</v>
      </c>
      <c r="K32" s="14">
        <v>5148.5</v>
      </c>
      <c r="L32" s="14">
        <f>31799.89-K32</f>
        <v>26651.39</v>
      </c>
      <c r="M32" s="14">
        <v>45260.28</v>
      </c>
      <c r="N32" s="14">
        <v>0</v>
      </c>
      <c r="O32" s="14">
        <v>19680</v>
      </c>
      <c r="P32" s="14">
        <f>174636-29452.8</f>
        <v>145183.2</v>
      </c>
      <c r="Q32" s="27">
        <f t="shared" si="1"/>
        <v>164863.2</v>
      </c>
      <c r="R32" s="2"/>
      <c r="S32" s="2"/>
    </row>
    <row r="33" spans="1:18" s="26" customFormat="1" ht="15.75">
      <c r="A33" s="18" t="s">
        <v>48</v>
      </c>
      <c r="B33" s="34">
        <f t="shared" si="5"/>
        <v>16983193.919999998</v>
      </c>
      <c r="C33" s="34">
        <f>SUM(C30:C32)</f>
        <v>9865532.889999997</v>
      </c>
      <c r="D33" s="34">
        <f aca="true" t="shared" si="6" ref="D33:Q33">SUM(D30:D32)</f>
        <v>5345182.479999999</v>
      </c>
      <c r="E33" s="34">
        <f t="shared" si="6"/>
        <v>786713.2100000001</v>
      </c>
      <c r="F33" s="34">
        <f t="shared" si="6"/>
        <v>3733637.1999999997</v>
      </c>
      <c r="G33" s="34">
        <f t="shared" si="6"/>
        <v>1994188.54</v>
      </c>
      <c r="H33" s="34">
        <f t="shared" si="6"/>
        <v>4567084.12</v>
      </c>
      <c r="I33" s="34">
        <f t="shared" si="6"/>
        <v>269449.99</v>
      </c>
      <c r="J33" s="34">
        <f t="shared" si="6"/>
        <v>4394.28</v>
      </c>
      <c r="K33" s="34">
        <f t="shared" si="6"/>
        <v>25373.32</v>
      </c>
      <c r="L33" s="34">
        <f t="shared" si="6"/>
        <v>76129.66</v>
      </c>
      <c r="M33" s="34">
        <f t="shared" si="6"/>
        <v>181041.12</v>
      </c>
      <c r="N33" s="34">
        <f t="shared" si="6"/>
        <v>0</v>
      </c>
      <c r="O33" s="34">
        <f t="shared" si="6"/>
        <v>49440</v>
      </c>
      <c r="P33" s="34">
        <f t="shared" si="6"/>
        <v>516385.2</v>
      </c>
      <c r="Q33" s="34">
        <f t="shared" si="6"/>
        <v>565825.2</v>
      </c>
      <c r="R33" s="2"/>
    </row>
    <row r="34" spans="1:18" s="44" customFormat="1" ht="15.75">
      <c r="A34" s="39" t="s">
        <v>49</v>
      </c>
      <c r="B34" s="40">
        <f t="shared" si="5"/>
        <v>17804765.79</v>
      </c>
      <c r="C34" s="40">
        <f>C36-C29</f>
        <v>10500000</v>
      </c>
      <c r="D34" s="40">
        <f aca="true" t="shared" si="7" ref="D34:Q34">D36-D29</f>
        <v>0</v>
      </c>
      <c r="E34" s="40">
        <f t="shared" si="7"/>
        <v>0</v>
      </c>
      <c r="F34" s="40">
        <f t="shared" si="7"/>
        <v>0</v>
      </c>
      <c r="G34" s="40">
        <f t="shared" si="7"/>
        <v>2148090</v>
      </c>
      <c r="H34" s="40">
        <f t="shared" si="7"/>
        <v>4446035.789999999</v>
      </c>
      <c r="I34" s="40">
        <f t="shared" si="7"/>
        <v>330000</v>
      </c>
      <c r="J34" s="40">
        <f t="shared" si="7"/>
        <v>2710</v>
      </c>
      <c r="K34" s="40">
        <f t="shared" si="7"/>
        <v>34000</v>
      </c>
      <c r="L34" s="40">
        <f t="shared" si="7"/>
        <v>68000</v>
      </c>
      <c r="M34" s="40">
        <f t="shared" si="7"/>
        <v>294930</v>
      </c>
      <c r="N34" s="40">
        <f t="shared" si="7"/>
        <v>-19000</v>
      </c>
      <c r="O34" s="40"/>
      <c r="P34" s="40"/>
      <c r="Q34" s="40">
        <f t="shared" si="7"/>
        <v>557770</v>
      </c>
      <c r="R34" s="42"/>
    </row>
    <row r="35" spans="1:18" s="48" customFormat="1" ht="15.75">
      <c r="A35" s="46" t="s">
        <v>50</v>
      </c>
      <c r="B35" s="47">
        <f>B16+B21+B27+B33</f>
        <v>60383422.89</v>
      </c>
      <c r="C35" s="47">
        <f>C16+C21+C27+C33</f>
        <v>36279989.11</v>
      </c>
      <c r="D35" s="47">
        <f aca="true" t="shared" si="8" ref="D35:Q35">D16+D21+D27+D33</f>
        <v>19318544.3</v>
      </c>
      <c r="E35" s="47">
        <f t="shared" si="8"/>
        <v>3144503.88</v>
      </c>
      <c r="F35" s="47">
        <f t="shared" si="8"/>
        <v>13816940.93</v>
      </c>
      <c r="G35" s="47">
        <f t="shared" si="8"/>
        <v>6544620.909999999</v>
      </c>
      <c r="H35" s="47">
        <f t="shared" si="8"/>
        <v>15351035.79</v>
      </c>
      <c r="I35" s="47">
        <f t="shared" si="8"/>
        <v>1187525.1099999999</v>
      </c>
      <c r="J35" s="47">
        <f t="shared" si="8"/>
        <v>19774.3</v>
      </c>
      <c r="K35" s="47">
        <f t="shared" si="8"/>
        <v>116013.97</v>
      </c>
      <c r="L35" s="47">
        <f t="shared" si="8"/>
        <v>289647.49</v>
      </c>
      <c r="M35" s="47">
        <f t="shared" si="8"/>
        <v>543123.36</v>
      </c>
      <c r="N35" s="47">
        <f t="shared" si="8"/>
        <v>51692.85</v>
      </c>
      <c r="O35" s="47">
        <f t="shared" si="8"/>
        <v>200640</v>
      </c>
      <c r="P35" s="47">
        <f t="shared" si="8"/>
        <v>2093999.9999999998</v>
      </c>
      <c r="Q35" s="47">
        <f t="shared" si="8"/>
        <v>2294640</v>
      </c>
      <c r="R35" s="2"/>
    </row>
    <row r="36" spans="1:18" s="52" customFormat="1" ht="15.75">
      <c r="A36" s="49" t="s">
        <v>51</v>
      </c>
      <c r="B36" s="50">
        <f>C36+G36+H36+I36+J36+K36+L36+M36+N36</f>
        <v>61331765.79</v>
      </c>
      <c r="C36" s="50">
        <v>36800000</v>
      </c>
      <c r="D36" s="50"/>
      <c r="E36" s="50"/>
      <c r="F36" s="50"/>
      <c r="G36" s="50">
        <v>6648090</v>
      </c>
      <c r="H36" s="50">
        <v>15351035.79</v>
      </c>
      <c r="I36" s="50">
        <v>1300000</v>
      </c>
      <c r="J36" s="50">
        <v>21710</v>
      </c>
      <c r="K36" s="50">
        <v>141000</v>
      </c>
      <c r="L36" s="50">
        <v>293000</v>
      </c>
      <c r="M36" s="50">
        <v>724930</v>
      </c>
      <c r="N36" s="50">
        <v>52000</v>
      </c>
      <c r="O36" s="50">
        <v>204000</v>
      </c>
      <c r="P36" s="50">
        <v>2094000</v>
      </c>
      <c r="Q36" s="50">
        <f>O36+P36</f>
        <v>2298000</v>
      </c>
      <c r="R36" s="51"/>
    </row>
    <row r="37" spans="1:18" s="33" customFormat="1" ht="15.75">
      <c r="A37" s="53" t="s">
        <v>52</v>
      </c>
      <c r="B37" s="27"/>
      <c r="C37" s="27">
        <f>C36-C35</f>
        <v>520010.8900000006</v>
      </c>
      <c r="D37" s="27"/>
      <c r="E37" s="27"/>
      <c r="F37" s="27"/>
      <c r="G37" s="27">
        <f aca="true" t="shared" si="9" ref="G37:O37">G36-G35</f>
        <v>103469.09000000078</v>
      </c>
      <c r="H37" s="27"/>
      <c r="I37" s="27">
        <f t="shared" si="9"/>
        <v>112474.89000000013</v>
      </c>
      <c r="J37" s="27">
        <f t="shared" si="9"/>
        <v>1935.7000000000007</v>
      </c>
      <c r="K37" s="27">
        <f t="shared" si="9"/>
        <v>24986.03</v>
      </c>
      <c r="L37" s="27">
        <f t="shared" si="9"/>
        <v>3352.5100000000093</v>
      </c>
      <c r="M37" s="27">
        <f t="shared" si="9"/>
        <v>181806.64</v>
      </c>
      <c r="N37" s="27">
        <f t="shared" si="9"/>
        <v>307.15000000000146</v>
      </c>
      <c r="O37" s="27">
        <f t="shared" si="9"/>
        <v>3360</v>
      </c>
      <c r="P37" s="27"/>
      <c r="Q37" s="27">
        <v>3360</v>
      </c>
      <c r="R37" s="27"/>
    </row>
    <row r="38" spans="1:18" ht="15.75">
      <c r="A38" s="54" t="s">
        <v>27</v>
      </c>
      <c r="B38" s="12"/>
      <c r="C38" s="55">
        <v>-119987.93</v>
      </c>
      <c r="D38" s="55"/>
      <c r="E38" s="55"/>
      <c r="F38" s="55"/>
      <c r="G38" s="55"/>
      <c r="H38" s="55">
        <v>-119987.93</v>
      </c>
      <c r="I38" s="55"/>
      <c r="J38" s="55"/>
      <c r="K38" s="55"/>
      <c r="L38" s="55"/>
      <c r="M38" s="55"/>
      <c r="N38" s="55"/>
      <c r="O38" s="55"/>
      <c r="P38" s="55">
        <v>-29452.8</v>
      </c>
      <c r="Q38" s="55">
        <v>-29452.8</v>
      </c>
      <c r="R38" s="56"/>
    </row>
    <row r="39" spans="1:17" ht="15.75">
      <c r="A39" s="54"/>
      <c r="B39" s="12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3:17" ht="15">
      <c r="C40" s="2"/>
      <c r="D40" s="2"/>
      <c r="E40" s="2"/>
      <c r="F40" s="2"/>
      <c r="G40" s="2"/>
      <c r="H40" s="2"/>
      <c r="I40" s="2">
        <f>I35/12</f>
        <v>98960.42583333333</v>
      </c>
      <c r="J40" s="2">
        <f>J35/12</f>
        <v>1647.8583333333333</v>
      </c>
      <c r="K40" s="2">
        <f>K35/12</f>
        <v>9667.830833333333</v>
      </c>
      <c r="L40" s="2">
        <f>L35/12</f>
        <v>24137.290833333333</v>
      </c>
      <c r="M40" s="2"/>
      <c r="N40" s="2"/>
      <c r="O40" s="2"/>
      <c r="P40" s="2"/>
      <c r="Q40" s="2"/>
    </row>
    <row r="41" spans="6:8" ht="15">
      <c r="F41" s="2"/>
      <c r="H41" s="1">
        <f>110959.98+40063.74</f>
        <v>151023.72</v>
      </c>
    </row>
  </sheetData>
  <mergeCells count="3">
    <mergeCell ref="A5:Q5"/>
    <mergeCell ref="C9:F9"/>
    <mergeCell ref="G9: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2021-01-29T08:14:17Z</dcterms:created>
  <dcterms:modified xsi:type="dcterms:W3CDTF">2021-01-29T08:14:42Z</dcterms:modified>
  <cp:category/>
  <cp:version/>
  <cp:contentType/>
  <cp:contentStatus/>
</cp:coreProperties>
</file>